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130" activeTab="0"/>
  </bookViews>
  <sheets>
    <sheet name="Kalkulationsblatt" sheetId="1" r:id="rId1"/>
  </sheets>
  <definedNames>
    <definedName name="_xlnm.Print_Area" localSheetId="0">'Kalkulationsblatt'!$A$1:$S$81</definedName>
  </definedNames>
  <calcPr fullCalcOnLoad="1"/>
</workbook>
</file>

<file path=xl/comments1.xml><?xml version="1.0" encoding="utf-8"?>
<comments xmlns="http://schemas.openxmlformats.org/spreadsheetml/2006/main">
  <authors>
    <author>Stefan K?hle</author>
  </authors>
  <commentList>
    <comment ref="Y32" authorId="0">
      <text>
        <r>
          <rPr>
            <b/>
            <sz val="8"/>
            <rFont val="Tahoma"/>
            <family val="0"/>
          </rPr>
          <t>Stefan Köhle:</t>
        </r>
        <r>
          <rPr>
            <sz val="8"/>
            <rFont val="Tahoma"/>
            <family val="0"/>
          </rPr>
          <t xml:space="preserve">
Diese Kategorisierung erscheint falsch, da sie höher ist als E12 und E13. Allerdings ist der Kalkulationssatz niedriger als der der Nummer 11. Völlig verwirrend.</t>
        </r>
      </text>
    </comment>
  </commentList>
</comments>
</file>

<file path=xl/sharedStrings.xml><?xml version="1.0" encoding="utf-8"?>
<sst xmlns="http://schemas.openxmlformats.org/spreadsheetml/2006/main" count="170" uniqueCount="111">
  <si>
    <t>A</t>
  </si>
  <si>
    <t>B</t>
  </si>
  <si>
    <t>Fakultät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</si>
  <si>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</si>
  <si>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</si>
  <si>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</si>
  <si>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</si>
  <si>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</si>
  <si>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</si>
  <si>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</si>
  <si>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</si>
  <si>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</si>
  <si>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</si>
  <si>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A10</t>
  </si>
  <si>
    <t>A11</t>
  </si>
  <si>
    <t>A12</t>
  </si>
  <si>
    <t>A13</t>
  </si>
  <si>
    <t>A14</t>
  </si>
  <si>
    <t>A15</t>
  </si>
  <si>
    <t>A16</t>
  </si>
  <si>
    <t>13a</t>
  </si>
  <si>
    <t>E10</t>
  </si>
  <si>
    <t>E11</t>
  </si>
  <si>
    <t>E12</t>
  </si>
  <si>
    <t>E13</t>
  </si>
  <si>
    <t>E14</t>
  </si>
  <si>
    <t>E15</t>
  </si>
  <si>
    <t>C2</t>
  </si>
  <si>
    <t>C3</t>
  </si>
  <si>
    <t>W2</t>
  </si>
  <si>
    <t>W3</t>
  </si>
  <si>
    <t>Vergütung</t>
  </si>
  <si>
    <t>A05</t>
  </si>
  <si>
    <t>A06</t>
  </si>
  <si>
    <t>A07</t>
  </si>
  <si>
    <t>A08</t>
  </si>
  <si>
    <t>A09</t>
  </si>
  <si>
    <t>E06</t>
  </si>
  <si>
    <t>E07</t>
  </si>
  <si>
    <t>E08</t>
  </si>
  <si>
    <t>E09</t>
  </si>
  <si>
    <t>Stundensatz</t>
  </si>
  <si>
    <t>Kosten</t>
  </si>
  <si>
    <t>Name, Vorname</t>
  </si>
  <si>
    <t>Restwert</t>
  </si>
  <si>
    <t>Zuschläge</t>
  </si>
  <si>
    <t>Allgemein</t>
  </si>
  <si>
    <t>Summe</t>
  </si>
  <si>
    <t>Zuschlag</t>
  </si>
  <si>
    <t xml:space="preserve">2. </t>
  </si>
  <si>
    <t xml:space="preserve">     </t>
  </si>
  <si>
    <t>Gerät / Gegenstand</t>
  </si>
  <si>
    <t>∑ Sachkosten</t>
  </si>
  <si>
    <t>∑ Abschreibungen</t>
  </si>
  <si>
    <t>∑ Gewinnaufschlag</t>
  </si>
  <si>
    <t>Zusätzlicher Gewinnaufschlag (verbleibt beim Vorhaben)</t>
  </si>
  <si>
    <t>ja</t>
  </si>
  <si>
    <t>nein</t>
  </si>
  <si>
    <t>AfA</t>
  </si>
  <si>
    <t>Deckung des Restbuchwerts der Investitionen (geht an die Hochschule)</t>
  </si>
  <si>
    <t>Euro</t>
  </si>
  <si>
    <t>%</t>
  </si>
  <si>
    <t>Erhöhung auf 5% der Selbstkosten des Auftrags, mindestens 500 Euro (verbleibt beim Vorhaben)</t>
  </si>
  <si>
    <t>Projektleiter</t>
  </si>
  <si>
    <t>Basis</t>
  </si>
  <si>
    <t>1 - Stunden</t>
  </si>
  <si>
    <t>2 - Tage</t>
  </si>
  <si>
    <t>3 - Wochen</t>
  </si>
  <si>
    <t>ND (Monate)</t>
  </si>
  <si>
    <t>Kalkulationsblatt zur Trennungsrechnung</t>
  </si>
  <si>
    <t>Umsatzsteuerpflichtig</t>
  </si>
  <si>
    <t>Steuersatz</t>
  </si>
  <si>
    <t>Betrag</t>
  </si>
  <si>
    <t>Ausgaben für bezogene Leistungen</t>
  </si>
  <si>
    <t>Sachausgaben (für Material, Rohstoffe, etc.)</t>
  </si>
  <si>
    <t>steuerfrei</t>
  </si>
  <si>
    <t xml:space="preserve">A. </t>
  </si>
  <si>
    <t>Personalkosten</t>
  </si>
  <si>
    <t xml:space="preserve">B. </t>
  </si>
  <si>
    <t>Sachausgaben und Ausgaben für Dienstleistungen</t>
  </si>
  <si>
    <t xml:space="preserve">C. </t>
  </si>
  <si>
    <t>Ausgaben für die Beschaffung von Investitionen</t>
  </si>
  <si>
    <t xml:space="preserve">D. </t>
  </si>
  <si>
    <t xml:space="preserve">E. </t>
  </si>
  <si>
    <t>Selbstkosten des Auftrags</t>
  </si>
  <si>
    <t>Gewinnzuschlag</t>
  </si>
  <si>
    <t xml:space="preserve">H. </t>
  </si>
  <si>
    <t>Umsatzsteuer</t>
  </si>
  <si>
    <t>Netto-Angebotspreis des Auftrags</t>
  </si>
  <si>
    <t>Brutto-Angebotspreis des Auftrags (Mindestpreis für Angebot)</t>
  </si>
  <si>
    <t>Budget</t>
  </si>
  <si>
    <t>Gewinnanteil</t>
  </si>
  <si>
    <t>Verfügbares Budget im Projekt (liquide Mittel)</t>
  </si>
  <si>
    <t>Projektnr. (wird von Verwaltung ausgefüllt)</t>
  </si>
  <si>
    <t>Angaben zum Projekt</t>
  </si>
  <si>
    <t>Laufzeit (Monate)</t>
  </si>
  <si>
    <t>Fak. I</t>
  </si>
  <si>
    <t>Fak. II</t>
  </si>
  <si>
    <t>Fak. III</t>
  </si>
  <si>
    <t>∑ direkte Personalkosten und Zuschlag indirekte Personalkosten</t>
  </si>
  <si>
    <t>Verfügbares
Budget</t>
  </si>
  <si>
    <t>Brutto-
Gesamt-Preis</t>
  </si>
  <si>
    <t>Sonstige</t>
  </si>
  <si>
    <t>(Stand: 12. Juni 2013)</t>
  </si>
  <si>
    <t>F.</t>
  </si>
  <si>
    <t xml:space="preserve">G. </t>
  </si>
  <si>
    <t>I.</t>
  </si>
  <si>
    <t>Für das Projekt direkt tätige Mitarbeiter (projektfinanziert)</t>
  </si>
  <si>
    <t>Menge</t>
  </si>
  <si>
    <t>Reisekosten (ohne Steuer)</t>
  </si>
  <si>
    <t>Sonst. Kst.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</si>
</sst>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\ &quot;%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4" fontId="3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9" fontId="3" fillId="0" borderId="0" xfId="0" applyNumberFormat="1" applyFont="1" applyAlignment="1">
      <alignment vertical="top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33" borderId="0" xfId="0" applyNumberForma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4" fontId="0" fillId="0" borderId="13" xfId="0" applyNumberFormat="1" applyBorder="1" applyAlignment="1">
      <alignment/>
    </xf>
    <xf numFmtId="0" fontId="0" fillId="33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"/>
  <sheetViews>
    <sheetView tabSelected="1" zoomScalePageLayoutView="0" workbookViewId="0" topLeftCell="A1">
      <selection activeCell="E3" sqref="E3:S3"/>
    </sheetView>
  </sheetViews>
  <sheetFormatPr defaultColWidth="11.421875" defaultRowHeight="12.75"/>
  <cols>
    <col min="1" max="1" width="2.7109375" style="3" customWidth="1"/>
    <col min="2" max="2" width="3.421875" style="3" customWidth="1"/>
    <col min="3" max="3" width="31.28125" style="3" customWidth="1"/>
    <col min="4" max="4" width="1.28515625" style="3" customWidth="1"/>
    <col min="5" max="5" width="11.421875" style="3" customWidth="1"/>
    <col min="6" max="6" width="1.28515625" style="3" customWidth="1"/>
    <col min="7" max="7" width="11.421875" style="3" customWidth="1"/>
    <col min="8" max="8" width="1.28515625" style="3" customWidth="1"/>
    <col min="9" max="9" width="11.421875" style="3" customWidth="1"/>
    <col min="10" max="10" width="1.28515625" style="3" customWidth="1"/>
    <col min="11" max="11" width="11.421875" style="3" customWidth="1"/>
    <col min="12" max="12" width="1.28515625" style="3" customWidth="1"/>
    <col min="13" max="13" width="11.421875" style="3" customWidth="1"/>
    <col min="14" max="14" width="1.28515625" style="3" customWidth="1"/>
    <col min="15" max="15" width="11.421875" style="3" customWidth="1"/>
    <col min="16" max="16" width="1.28515625" style="3" customWidth="1"/>
    <col min="17" max="17" width="11.421875" style="3" customWidth="1"/>
    <col min="18" max="18" width="1.28515625" style="3" customWidth="1"/>
    <col min="19" max="19" width="14.28125" style="3" customWidth="1"/>
    <col min="20" max="23" width="11.421875" style="3" customWidth="1"/>
    <col min="24" max="33" width="11.421875" style="3" hidden="1" customWidth="1"/>
    <col min="34" max="34" width="33.00390625" style="3" hidden="1" customWidth="1"/>
    <col min="35" max="42" width="11.421875" style="3" hidden="1" customWidth="1"/>
    <col min="43" max="16384" width="11.421875" style="3" customWidth="1"/>
  </cols>
  <sheetData>
    <row r="1" spans="5:19" ht="34.5" customHeight="1">
      <c r="E1" s="36" t="s">
        <v>69</v>
      </c>
      <c r="I1" s="15"/>
      <c r="S1" s="37" t="s">
        <v>103</v>
      </c>
    </row>
    <row r="2" spans="1:17" ht="27.75" customHeight="1">
      <c r="A2" s="14"/>
      <c r="I2" s="15"/>
      <c r="Q2" s="27"/>
    </row>
    <row r="3" spans="1:19" ht="12.75" customHeight="1">
      <c r="A3" s="14"/>
      <c r="B3" s="3" t="s">
        <v>94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2.75" customHeight="1">
      <c r="A4" s="1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ht="9" customHeight="1">
      <c r="A5" s="4"/>
    </row>
    <row r="6" spans="1:19" ht="12.75">
      <c r="A6" s="4"/>
      <c r="B6" s="3" t="s">
        <v>93</v>
      </c>
      <c r="E6" s="39"/>
      <c r="F6" s="39"/>
      <c r="G6" s="39"/>
      <c r="K6" s="3" t="s">
        <v>63</v>
      </c>
      <c r="L6" s="18"/>
      <c r="M6" s="19"/>
      <c r="N6" s="18"/>
      <c r="O6" s="39"/>
      <c r="P6" s="39"/>
      <c r="Q6" s="39"/>
      <c r="R6" s="39"/>
      <c r="S6" s="39"/>
    </row>
    <row r="7" spans="1:17" ht="4.5" customHeight="1">
      <c r="A7" s="4"/>
      <c r="E7" s="19"/>
      <c r="F7" s="19"/>
      <c r="G7" s="19"/>
      <c r="L7" s="18"/>
      <c r="M7" s="19"/>
      <c r="N7" s="18"/>
      <c r="O7" s="18"/>
      <c r="P7" s="25"/>
      <c r="Q7" s="25"/>
    </row>
    <row r="8" spans="2:15" ht="12.75">
      <c r="B8" s="3" t="s">
        <v>95</v>
      </c>
      <c r="E8" s="33"/>
      <c r="K8" s="3" t="s">
        <v>70</v>
      </c>
      <c r="O8" s="29"/>
    </row>
    <row r="9" ht="9" customHeight="1"/>
    <row r="10" spans="1:32" ht="12.75">
      <c r="A10" s="4" t="s">
        <v>76</v>
      </c>
      <c r="B10" s="4" t="s">
        <v>77</v>
      </c>
      <c r="X10" s="3" t="s">
        <v>31</v>
      </c>
      <c r="AC10" s="3" t="s">
        <v>45</v>
      </c>
      <c r="AD10" s="3" t="s">
        <v>46</v>
      </c>
      <c r="AE10" s="3" t="s">
        <v>102</v>
      </c>
      <c r="AF10" s="3" t="s">
        <v>47</v>
      </c>
    </row>
    <row r="11" ht="13.5" customHeight="1"/>
    <row r="12" spans="1:45" ht="12.75">
      <c r="A12" s="4" t="s">
        <v>3</v>
      </c>
      <c r="B12" s="4" t="s">
        <v>107</v>
      </c>
      <c r="X12" s="3" t="s">
        <v>32</v>
      </c>
      <c r="Y12" s="3">
        <v>6</v>
      </c>
      <c r="Z12" s="3">
        <v>42141</v>
      </c>
      <c r="AA12" s="3" t="s">
        <v>1</v>
      </c>
      <c r="AC12" s="3" t="s">
        <v>96</v>
      </c>
      <c r="AD12" s="3">
        <v>0</v>
      </c>
      <c r="AE12" s="3">
        <v>0</v>
      </c>
      <c r="AF12" s="3">
        <f>AD12+AE12</f>
        <v>0</v>
      </c>
      <c r="AH12" s="13"/>
      <c r="AI12" s="16"/>
      <c r="AJ12" s="13"/>
      <c r="AK12" s="13" t="s">
        <v>56</v>
      </c>
      <c r="AL12" s="13" t="s">
        <v>60</v>
      </c>
      <c r="AM12" s="13"/>
      <c r="AN12" s="13" t="s">
        <v>65</v>
      </c>
      <c r="AO12" s="13">
        <v>1</v>
      </c>
      <c r="AP12" s="13">
        <v>1</v>
      </c>
      <c r="AQ12" s="13"/>
      <c r="AR12" s="13"/>
      <c r="AS12" s="13"/>
    </row>
    <row r="13" spans="24:45" ht="12.75">
      <c r="X13" s="3" t="s">
        <v>33</v>
      </c>
      <c r="Y13" s="3">
        <v>6</v>
      </c>
      <c r="Z13" s="3">
        <v>42141</v>
      </c>
      <c r="AA13" s="3" t="s">
        <v>1</v>
      </c>
      <c r="AC13" s="3" t="s">
        <v>97</v>
      </c>
      <c r="AD13" s="3">
        <v>0</v>
      </c>
      <c r="AE13" s="3">
        <v>0</v>
      </c>
      <c r="AF13" s="3">
        <f>AD13+AE13</f>
        <v>0</v>
      </c>
      <c r="AH13" s="13"/>
      <c r="AI13" s="16"/>
      <c r="AJ13" s="13"/>
      <c r="AK13" s="13" t="s">
        <v>57</v>
      </c>
      <c r="AL13" s="13" t="s">
        <v>61</v>
      </c>
      <c r="AM13" s="13"/>
      <c r="AN13" s="13" t="s">
        <v>66</v>
      </c>
      <c r="AO13" s="13">
        <v>8.2</v>
      </c>
      <c r="AP13" s="13">
        <v>7.9</v>
      </c>
      <c r="AQ13" s="13"/>
      <c r="AR13" s="13"/>
      <c r="AS13" s="13"/>
    </row>
    <row r="14" spans="3:45" ht="38.25">
      <c r="C14" s="3" t="s">
        <v>43</v>
      </c>
      <c r="E14" s="26" t="s">
        <v>31</v>
      </c>
      <c r="F14" s="26"/>
      <c r="G14" s="26" t="s">
        <v>2</v>
      </c>
      <c r="H14" s="26"/>
      <c r="I14" s="26" t="s">
        <v>41</v>
      </c>
      <c r="J14" s="26"/>
      <c r="K14" s="26" t="s">
        <v>48</v>
      </c>
      <c r="L14" s="26"/>
      <c r="M14" s="26" t="s">
        <v>64</v>
      </c>
      <c r="N14" s="26"/>
      <c r="O14" s="26" t="s">
        <v>108</v>
      </c>
      <c r="P14" s="26"/>
      <c r="Q14" s="35" t="s">
        <v>101</v>
      </c>
      <c r="S14" s="35" t="s">
        <v>100</v>
      </c>
      <c r="X14" s="3" t="s">
        <v>34</v>
      </c>
      <c r="Y14" s="3">
        <v>7</v>
      </c>
      <c r="Z14" s="3">
        <v>45195</v>
      </c>
      <c r="AA14" s="3" t="s">
        <v>1</v>
      </c>
      <c r="AC14" s="3" t="s">
        <v>98</v>
      </c>
      <c r="AD14" s="3">
        <v>0</v>
      </c>
      <c r="AE14" s="3">
        <v>0</v>
      </c>
      <c r="AF14" s="3">
        <f>AD14+AE14</f>
        <v>0</v>
      </c>
      <c r="AH14" s="13"/>
      <c r="AI14" s="16"/>
      <c r="AJ14" s="13"/>
      <c r="AK14" s="13"/>
      <c r="AL14" s="13"/>
      <c r="AM14" s="13"/>
      <c r="AN14" s="13" t="s">
        <v>67</v>
      </c>
      <c r="AO14" s="13">
        <v>41</v>
      </c>
      <c r="AP14" s="13">
        <v>39.5</v>
      </c>
      <c r="AQ14" s="13"/>
      <c r="AR14" s="13"/>
      <c r="AS14" s="13"/>
    </row>
    <row r="15" spans="24:45" ht="12.75">
      <c r="X15" s="3" t="s">
        <v>35</v>
      </c>
      <c r="Y15" s="3">
        <v>8</v>
      </c>
      <c r="Z15" s="3">
        <v>51449</v>
      </c>
      <c r="AA15" s="3" t="s">
        <v>1</v>
      </c>
      <c r="AC15" s="3" t="s">
        <v>110</v>
      </c>
      <c r="AH15" s="13"/>
      <c r="AI15" s="16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2:45" ht="12.75">
      <c r="B16" s="1" t="s">
        <v>3</v>
      </c>
      <c r="C16" s="28"/>
      <c r="E16" s="29"/>
      <c r="G16" s="29"/>
      <c r="I16" s="6">
        <f aca="true" t="shared" si="0" ref="I16:I25">IF(E16&lt;&gt;"",IF(VLOOKUP(E16,$X$12:$AA$38,4)="B",VLOOKUP(E16,$X$12:$AA$38,3)/207/8.2,VLOOKUP(E16,$X$12:$AA$38,3)/207/7.9),"")</f>
      </c>
      <c r="K16" s="5">
        <f aca="true" t="shared" si="1" ref="K16:K25">IF(E16&lt;&gt;"",(I16*0.4959),"")</f>
      </c>
      <c r="M16" s="30"/>
      <c r="O16" s="31"/>
      <c r="P16" s="17">
        <f aca="true" t="shared" si="2" ref="P16:P25">IF(AND(E16&lt;&gt;"",M16&lt;&gt;""),IF(VLOOKUP(E16,$X$12:$AA$38,4)="B",VLOOKUP(M16,$AN$12:$AP$14,2),VLOOKUP(M16,$AN$12:$AP$14,3)),"")</f>
      </c>
      <c r="Q16" s="5">
        <f aca="true" t="shared" si="3" ref="Q16:Q25">IF(AND(O16&lt;&gt;"",P16&lt;&gt;""),O16*P16*(I16+K16),"")</f>
      </c>
      <c r="S16" s="5">
        <f aca="true" t="shared" si="4" ref="S16:S25">IF(AND(G16&lt;&gt;"",M16&lt;&gt;"",O16&lt;&gt;"",P16&lt;&gt;""),O16*P16*I16,"")</f>
      </c>
      <c r="X16" s="3" t="s">
        <v>36</v>
      </c>
      <c r="Y16" s="3">
        <v>9</v>
      </c>
      <c r="Z16" s="3">
        <v>52114</v>
      </c>
      <c r="AA16" s="3" t="s">
        <v>1</v>
      </c>
      <c r="AH16" s="13"/>
      <c r="AI16" s="16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2:45" ht="12.75">
      <c r="B17" s="2" t="s">
        <v>4</v>
      </c>
      <c r="C17" s="28"/>
      <c r="E17" s="29"/>
      <c r="G17" s="29"/>
      <c r="I17" s="6">
        <f t="shared" si="0"/>
      </c>
      <c r="K17" s="5">
        <f t="shared" si="1"/>
      </c>
      <c r="M17" s="30"/>
      <c r="O17" s="31"/>
      <c r="P17" s="17">
        <f t="shared" si="2"/>
      </c>
      <c r="Q17" s="6">
        <f t="shared" si="3"/>
      </c>
      <c r="S17" s="6">
        <f t="shared" si="4"/>
      </c>
      <c r="X17" s="3" t="s">
        <v>13</v>
      </c>
      <c r="Y17" s="3">
        <v>11</v>
      </c>
      <c r="Z17" s="3">
        <v>62991</v>
      </c>
      <c r="AA17" s="3" t="s">
        <v>1</v>
      </c>
      <c r="AH17" s="13"/>
      <c r="AI17" s="16"/>
      <c r="AJ17" s="13"/>
      <c r="AK17" s="20" t="str">
        <f>"19%"</f>
        <v>19%</v>
      </c>
      <c r="AL17" s="13">
        <v>1.19</v>
      </c>
      <c r="AM17" s="13"/>
      <c r="AN17" s="13"/>
      <c r="AO17" s="13"/>
      <c r="AP17" s="13"/>
      <c r="AQ17" s="13"/>
      <c r="AR17" s="13"/>
      <c r="AS17" s="13"/>
    </row>
    <row r="18" spans="2:38" ht="12.75">
      <c r="B18" s="1" t="s">
        <v>5</v>
      </c>
      <c r="C18" s="28"/>
      <c r="E18" s="29"/>
      <c r="G18" s="29"/>
      <c r="I18" s="6">
        <f t="shared" si="0"/>
      </c>
      <c r="K18" s="5">
        <f t="shared" si="1"/>
      </c>
      <c r="M18" s="30"/>
      <c r="O18" s="31"/>
      <c r="P18" s="17">
        <f t="shared" si="2"/>
      </c>
      <c r="Q18" s="6">
        <f t="shared" si="3"/>
      </c>
      <c r="S18" s="6">
        <f t="shared" si="4"/>
      </c>
      <c r="X18" s="3" t="s">
        <v>14</v>
      </c>
      <c r="Y18" s="3">
        <v>12</v>
      </c>
      <c r="Z18" s="3">
        <v>62645</v>
      </c>
      <c r="AA18" s="3" t="s">
        <v>1</v>
      </c>
      <c r="AH18" s="13"/>
      <c r="AI18" s="16"/>
      <c r="AK18" s="20" t="str">
        <f>"7%"</f>
        <v>7%</v>
      </c>
      <c r="AL18" s="3">
        <v>1.07</v>
      </c>
    </row>
    <row r="19" spans="2:45" ht="12.75">
      <c r="B19" s="1" t="s">
        <v>6</v>
      </c>
      <c r="C19" s="28"/>
      <c r="E19" s="29"/>
      <c r="G19" s="29"/>
      <c r="I19" s="6">
        <f t="shared" si="0"/>
      </c>
      <c r="K19" s="5">
        <f t="shared" si="1"/>
      </c>
      <c r="M19" s="30"/>
      <c r="O19" s="31"/>
      <c r="P19" s="17">
        <f t="shared" si="2"/>
      </c>
      <c r="Q19" s="6">
        <f t="shared" si="3"/>
      </c>
      <c r="S19" s="6">
        <f t="shared" si="4"/>
      </c>
      <c r="X19" s="3" t="s">
        <v>15</v>
      </c>
      <c r="Y19" s="3">
        <v>13</v>
      </c>
      <c r="Z19" s="3">
        <v>71068</v>
      </c>
      <c r="AA19" s="3" t="s">
        <v>1</v>
      </c>
      <c r="AH19" s="11"/>
      <c r="AI19" s="16"/>
      <c r="AJ19" s="13"/>
      <c r="AK19" s="13" t="s">
        <v>75</v>
      </c>
      <c r="AL19" s="13">
        <v>1</v>
      </c>
      <c r="AM19" s="13"/>
      <c r="AN19" s="13"/>
      <c r="AO19" s="13"/>
      <c r="AP19" s="13"/>
      <c r="AQ19" s="13"/>
      <c r="AR19" s="13"/>
      <c r="AS19" s="13"/>
    </row>
    <row r="20" spans="2:45" ht="12.75">
      <c r="B20" s="2" t="s">
        <v>7</v>
      </c>
      <c r="C20" s="28"/>
      <c r="E20" s="29"/>
      <c r="G20" s="29"/>
      <c r="I20" s="6">
        <f t="shared" si="0"/>
      </c>
      <c r="K20" s="5">
        <f t="shared" si="1"/>
      </c>
      <c r="M20" s="30"/>
      <c r="O20" s="31"/>
      <c r="P20" s="17">
        <f t="shared" si="2"/>
      </c>
      <c r="Q20" s="6">
        <f t="shared" si="3"/>
      </c>
      <c r="S20" s="6">
        <f t="shared" si="4"/>
      </c>
      <c r="X20" s="3" t="s">
        <v>16</v>
      </c>
      <c r="Y20" s="3" t="s">
        <v>20</v>
      </c>
      <c r="Z20" s="3">
        <v>75643</v>
      </c>
      <c r="AA20" s="3" t="s">
        <v>1</v>
      </c>
      <c r="AH20" s="13"/>
      <c r="AI20" s="16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2:45" ht="12.75">
      <c r="B21" s="1" t="s">
        <v>8</v>
      </c>
      <c r="C21" s="28"/>
      <c r="E21" s="29"/>
      <c r="G21" s="29"/>
      <c r="I21" s="6">
        <f t="shared" si="0"/>
      </c>
      <c r="K21" s="5">
        <f t="shared" si="1"/>
      </c>
      <c r="M21" s="30"/>
      <c r="O21" s="31"/>
      <c r="P21" s="17">
        <f t="shared" si="2"/>
      </c>
      <c r="Q21" s="6">
        <f t="shared" si="3"/>
      </c>
      <c r="S21" s="6">
        <f t="shared" si="4"/>
      </c>
      <c r="X21" s="3" t="s">
        <v>17</v>
      </c>
      <c r="Y21" s="3">
        <v>14</v>
      </c>
      <c r="Z21" s="3">
        <v>84049</v>
      </c>
      <c r="AA21" s="3" t="s">
        <v>1</v>
      </c>
      <c r="AH21" s="13"/>
      <c r="AI21" s="16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2:45" ht="12.75">
      <c r="B22" s="1" t="s">
        <v>9</v>
      </c>
      <c r="C22" s="28"/>
      <c r="E22" s="29"/>
      <c r="G22" s="29"/>
      <c r="I22" s="6">
        <f t="shared" si="0"/>
      </c>
      <c r="K22" s="5">
        <f t="shared" si="1"/>
      </c>
      <c r="M22" s="30"/>
      <c r="O22" s="31"/>
      <c r="P22" s="17">
        <f t="shared" si="2"/>
      </c>
      <c r="Q22" s="6">
        <f t="shared" si="3"/>
      </c>
      <c r="S22" s="6">
        <f t="shared" si="4"/>
      </c>
      <c r="X22" s="3" t="s">
        <v>18</v>
      </c>
      <c r="Y22" s="3">
        <v>16</v>
      </c>
      <c r="Z22" s="3">
        <v>102929</v>
      </c>
      <c r="AA22" s="3" t="s">
        <v>1</v>
      </c>
      <c r="AH22" s="13"/>
      <c r="AI22" s="16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2:45" ht="12.75">
      <c r="B23" s="2" t="s">
        <v>10</v>
      </c>
      <c r="C23" s="28"/>
      <c r="E23" s="29"/>
      <c r="G23" s="29"/>
      <c r="I23" s="6">
        <f t="shared" si="0"/>
      </c>
      <c r="K23" s="5">
        <f t="shared" si="1"/>
      </c>
      <c r="M23" s="30"/>
      <c r="O23" s="31"/>
      <c r="P23" s="17">
        <f t="shared" si="2"/>
      </c>
      <c r="Q23" s="6">
        <f t="shared" si="3"/>
      </c>
      <c r="S23" s="6">
        <f t="shared" si="4"/>
      </c>
      <c r="X23" s="3" t="s">
        <v>19</v>
      </c>
      <c r="Y23" s="3">
        <v>16</v>
      </c>
      <c r="Z23" s="3">
        <v>102929</v>
      </c>
      <c r="AA23" s="3" t="s">
        <v>1</v>
      </c>
      <c r="AH23" s="13"/>
      <c r="AI23" s="16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 ht="12.75">
      <c r="B24" s="1" t="s">
        <v>11</v>
      </c>
      <c r="C24" s="28"/>
      <c r="E24" s="29"/>
      <c r="G24" s="29"/>
      <c r="I24" s="6">
        <f t="shared" si="0"/>
      </c>
      <c r="K24" s="5">
        <f t="shared" si="1"/>
      </c>
      <c r="M24" s="30"/>
      <c r="O24" s="31"/>
      <c r="P24" s="17">
        <f t="shared" si="2"/>
      </c>
      <c r="Q24" s="6">
        <f t="shared" si="3"/>
      </c>
      <c r="S24" s="6">
        <f t="shared" si="4"/>
      </c>
      <c r="X24" s="3" t="s">
        <v>1</v>
      </c>
      <c r="Y24" s="3">
        <v>17</v>
      </c>
      <c r="Z24" s="3">
        <v>122218</v>
      </c>
      <c r="AA24" s="3" t="s">
        <v>1</v>
      </c>
      <c r="AH24" s="13"/>
      <c r="AI24" s="16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2:45" ht="12.75">
      <c r="B25" s="1" t="s">
        <v>12</v>
      </c>
      <c r="C25" s="28"/>
      <c r="E25" s="29"/>
      <c r="G25" s="29"/>
      <c r="I25" s="7">
        <f t="shared" si="0"/>
      </c>
      <c r="K25" s="38">
        <f t="shared" si="1"/>
      </c>
      <c r="M25" s="30"/>
      <c r="O25" s="31"/>
      <c r="P25" s="17">
        <f t="shared" si="2"/>
      </c>
      <c r="Q25" s="7">
        <f t="shared" si="3"/>
      </c>
      <c r="S25" s="7">
        <f t="shared" si="4"/>
      </c>
      <c r="X25" s="3" t="s">
        <v>27</v>
      </c>
      <c r="Y25" s="3">
        <v>15</v>
      </c>
      <c r="Z25" s="3">
        <v>92715</v>
      </c>
      <c r="AA25" s="3" t="s">
        <v>1</v>
      </c>
      <c r="AH25" s="13"/>
      <c r="AI25" s="16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24:45" ht="5.25" customHeight="1">
      <c r="X26" s="3" t="s">
        <v>28</v>
      </c>
      <c r="Y26" s="3">
        <v>16</v>
      </c>
      <c r="Z26" s="3">
        <v>102929</v>
      </c>
      <c r="AA26" s="3" t="s">
        <v>1</v>
      </c>
      <c r="AH26" s="13"/>
      <c r="AI26" s="16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2:45" ht="12.75">
      <c r="B27" s="4" t="s">
        <v>99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9">
        <f>SUM(Q16:Q25)</f>
        <v>0</v>
      </c>
      <c r="S27" s="9">
        <f>SUM(S16:S25)</f>
        <v>0</v>
      </c>
      <c r="X27" s="3" t="s">
        <v>37</v>
      </c>
      <c r="Y27" s="3">
        <v>6</v>
      </c>
      <c r="Z27" s="3">
        <v>42141</v>
      </c>
      <c r="AA27" s="3" t="s">
        <v>0</v>
      </c>
      <c r="AH27" s="13"/>
      <c r="AI27" s="16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4:45" ht="12.75">
      <c r="X28" s="3" t="s">
        <v>38</v>
      </c>
      <c r="Y28" s="3">
        <v>7</v>
      </c>
      <c r="Z28" s="3">
        <v>45195</v>
      </c>
      <c r="AA28" s="3" t="s">
        <v>0</v>
      </c>
      <c r="AH28" s="13"/>
      <c r="AI28" s="16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4:45" ht="12.75">
      <c r="X29" s="3" t="s">
        <v>39</v>
      </c>
      <c r="Y29" s="3">
        <v>7</v>
      </c>
      <c r="Z29" s="3">
        <v>45195</v>
      </c>
      <c r="AA29" s="3" t="s">
        <v>0</v>
      </c>
      <c r="AH29" s="13"/>
      <c r="AI29" s="16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35" ht="12.75">
      <c r="A30" s="4" t="s">
        <v>78</v>
      </c>
      <c r="B30" s="4" t="s">
        <v>79</v>
      </c>
      <c r="X30" s="3" t="s">
        <v>40</v>
      </c>
      <c r="Y30" s="3">
        <v>8</v>
      </c>
      <c r="Z30" s="3">
        <v>51449</v>
      </c>
      <c r="AA30" s="3" t="s">
        <v>0</v>
      </c>
      <c r="AH30" s="12"/>
      <c r="AI30" s="16"/>
    </row>
    <row r="31" spans="24:45" ht="12.75">
      <c r="X31" s="3" t="s">
        <v>21</v>
      </c>
      <c r="Y31" s="3">
        <v>8</v>
      </c>
      <c r="Z31" s="3">
        <v>51449</v>
      </c>
      <c r="AA31" s="3" t="s">
        <v>0</v>
      </c>
      <c r="AH31" s="10"/>
      <c r="AI31" s="16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ht="12.75">
      <c r="A32" s="3" t="s">
        <v>3</v>
      </c>
      <c r="B32" s="3" t="s">
        <v>74</v>
      </c>
      <c r="G32" s="26" t="s">
        <v>72</v>
      </c>
      <c r="H32" s="26"/>
      <c r="I32" s="26" t="s">
        <v>71</v>
      </c>
      <c r="J32" s="26"/>
      <c r="K32" s="26"/>
      <c r="L32" s="26"/>
      <c r="M32" s="26"/>
      <c r="N32" s="26"/>
      <c r="O32" s="26"/>
      <c r="P32" s="26"/>
      <c r="Q32" s="26" t="s">
        <v>42</v>
      </c>
      <c r="S32" s="26" t="s">
        <v>90</v>
      </c>
      <c r="X32" s="3" t="s">
        <v>22</v>
      </c>
      <c r="Y32" s="3">
        <v>12</v>
      </c>
      <c r="Z32" s="3">
        <v>62645</v>
      </c>
      <c r="AA32" s="3" t="s">
        <v>0</v>
      </c>
      <c r="AH32" s="12"/>
      <c r="AI32" s="16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24:45" ht="12.75">
      <c r="X33" s="3" t="s">
        <v>23</v>
      </c>
      <c r="Y33" s="3">
        <v>11</v>
      </c>
      <c r="Z33" s="3">
        <v>62991</v>
      </c>
      <c r="AA33" s="3" t="s">
        <v>0</v>
      </c>
      <c r="AH33" s="12"/>
      <c r="AI33" s="16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2:45" ht="12.75">
      <c r="B34" s="1" t="s">
        <v>3</v>
      </c>
      <c r="C34" s="39"/>
      <c r="D34" s="39"/>
      <c r="E34" s="39"/>
      <c r="G34" s="34"/>
      <c r="I34" s="24"/>
      <c r="Q34" s="21">
        <f>IF(G34&lt;&gt;"",IF(O$8="ja",IF(I34&lt;&gt;"",G34/VLOOKUP(I34,$AK$17:$AL$19,2),""),G34),"")</f>
      </c>
      <c r="S34" s="5">
        <f>Q34</f>
      </c>
      <c r="X34" s="3" t="s">
        <v>24</v>
      </c>
      <c r="Y34" s="3">
        <v>11</v>
      </c>
      <c r="Z34" s="3">
        <v>62991</v>
      </c>
      <c r="AA34" s="3" t="s">
        <v>0</v>
      </c>
      <c r="AH34" s="12"/>
      <c r="AI34" s="16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2:45" ht="12.75">
      <c r="B35" s="2" t="s">
        <v>4</v>
      </c>
      <c r="C35" s="39"/>
      <c r="D35" s="39"/>
      <c r="E35" s="39"/>
      <c r="G35" s="34"/>
      <c r="I35" s="24"/>
      <c r="Q35" s="22">
        <f>IF(G35&lt;&gt;"",IF(O$8="ja",IF(I35&lt;&gt;"",G35/VLOOKUP(I35,$AK$17:$AL$19,2),""),G35),"")</f>
      </c>
      <c r="S35" s="6">
        <f>Q35</f>
      </c>
      <c r="X35" s="3" t="s">
        <v>25</v>
      </c>
      <c r="Y35" s="3" t="s">
        <v>20</v>
      </c>
      <c r="Z35" s="3">
        <v>75643</v>
      </c>
      <c r="AA35" s="3" t="s">
        <v>0</v>
      </c>
      <c r="AH35" s="12"/>
      <c r="AI35" s="16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2:45" ht="12.75">
      <c r="B36" s="1" t="s">
        <v>5</v>
      </c>
      <c r="C36" s="39"/>
      <c r="D36" s="39"/>
      <c r="E36" s="39"/>
      <c r="G36" s="34"/>
      <c r="I36" s="24"/>
      <c r="Q36" s="23">
        <f>IF(G36&lt;&gt;"",IF(O$8="ja",IF(I36&lt;&gt;"",G36/VLOOKUP(I36,$AK$17:$AL$19,2),""),G36),"")</f>
      </c>
      <c r="S36" s="7">
        <f>Q36</f>
      </c>
      <c r="X36" s="3" t="s">
        <v>26</v>
      </c>
      <c r="Y36" s="3">
        <v>14</v>
      </c>
      <c r="Z36" s="3">
        <v>84049</v>
      </c>
      <c r="AA36" s="3" t="s">
        <v>0</v>
      </c>
      <c r="AH36" s="12"/>
      <c r="AI36" s="16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24:45" ht="12.75">
      <c r="X37" s="3" t="s">
        <v>29</v>
      </c>
      <c r="Y37" s="3">
        <v>15</v>
      </c>
      <c r="Z37" s="3">
        <v>92715</v>
      </c>
      <c r="AA37" s="3" t="s">
        <v>1</v>
      </c>
      <c r="AH37" s="12"/>
      <c r="AI37" s="16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2.75">
      <c r="A38" s="3" t="s">
        <v>49</v>
      </c>
      <c r="B38" s="3" t="s">
        <v>73</v>
      </c>
      <c r="G38" s="26" t="s">
        <v>72</v>
      </c>
      <c r="H38" s="26"/>
      <c r="I38" s="26" t="s">
        <v>71</v>
      </c>
      <c r="J38" s="26"/>
      <c r="K38" s="26"/>
      <c r="L38" s="26"/>
      <c r="M38" s="26"/>
      <c r="N38" s="26"/>
      <c r="O38" s="26"/>
      <c r="P38" s="26"/>
      <c r="Q38" s="26" t="s">
        <v>42</v>
      </c>
      <c r="S38" s="26" t="s">
        <v>90</v>
      </c>
      <c r="X38" s="3" t="s">
        <v>30</v>
      </c>
      <c r="Y38" s="3">
        <v>17</v>
      </c>
      <c r="Z38" s="3">
        <v>122218</v>
      </c>
      <c r="AA38" s="3" t="s">
        <v>1</v>
      </c>
      <c r="AH38" s="12"/>
      <c r="AI38" s="16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ht="12.75">
      <c r="A39" s="3" t="s">
        <v>50</v>
      </c>
      <c r="AH39" s="12"/>
      <c r="AI39" s="16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2:45" ht="12.75">
      <c r="B40" s="1" t="s">
        <v>3</v>
      </c>
      <c r="C40" s="39"/>
      <c r="D40" s="39"/>
      <c r="E40" s="39"/>
      <c r="G40" s="34"/>
      <c r="I40" s="24"/>
      <c r="Q40" s="21">
        <f>IF(G40&lt;&gt;"",IF(O$8="ja",IF(I40&lt;&gt;"",G40/VLOOKUP(I40,$AK$17:$AL$19,2),""),G40),"")</f>
      </c>
      <c r="S40" s="5">
        <f>Q40</f>
      </c>
      <c r="AH40" s="12"/>
      <c r="AI40" s="16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2:45" ht="12.75">
      <c r="B41" s="2" t="s">
        <v>4</v>
      </c>
      <c r="C41" s="39"/>
      <c r="D41" s="39"/>
      <c r="E41" s="39"/>
      <c r="G41" s="34"/>
      <c r="I41" s="24"/>
      <c r="Q41" s="22">
        <f>IF(G41&lt;&gt;"",IF(O$8="ja",IF(I41&lt;&gt;"",G41/VLOOKUP(I41,$AK$17:$AL$19,2),""),G41),"")</f>
      </c>
      <c r="S41" s="6">
        <f>Q41</f>
      </c>
      <c r="AH41" s="13"/>
      <c r="AI41" s="16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2:45" ht="12.75">
      <c r="B42" s="1" t="s">
        <v>5</v>
      </c>
      <c r="C42" s="39"/>
      <c r="D42" s="39"/>
      <c r="E42" s="39"/>
      <c r="G42" s="34"/>
      <c r="I42" s="24"/>
      <c r="Q42" s="23">
        <f>IF(G42&lt;&gt;"",IF(O$8="ja",IF(I42&lt;&gt;"",G42/VLOOKUP(I42,$AK$17:$AL$19,2),""),G42),"")</f>
      </c>
      <c r="S42" s="7">
        <f>Q42</f>
      </c>
      <c r="AH42" s="13"/>
      <c r="AI42" s="16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35:45" ht="11.25" customHeight="1"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19" ht="12.75">
      <c r="A44" s="3" t="s">
        <v>5</v>
      </c>
      <c r="B44" s="3" t="s">
        <v>109</v>
      </c>
      <c r="G44" s="26" t="s">
        <v>72</v>
      </c>
      <c r="H44" s="26"/>
      <c r="I44" s="26"/>
      <c r="J44" s="26"/>
      <c r="K44" s="26"/>
      <c r="L44" s="26"/>
      <c r="M44" s="26"/>
      <c r="N44" s="26"/>
      <c r="O44" s="26"/>
      <c r="P44" s="26"/>
      <c r="Q44" s="26" t="s">
        <v>42</v>
      </c>
      <c r="S44" s="26" t="s">
        <v>90</v>
      </c>
    </row>
    <row r="45" ht="10.5" customHeight="1"/>
    <row r="46" spans="2:19" ht="12.75">
      <c r="B46" s="1" t="s">
        <v>3</v>
      </c>
      <c r="C46" s="39"/>
      <c r="D46" s="39"/>
      <c r="E46" s="39"/>
      <c r="G46" s="34"/>
      <c r="Q46" s="21">
        <f>IF(G46&lt;&gt;"",G46,"")</f>
      </c>
      <c r="S46" s="5">
        <f>Q46</f>
      </c>
    </row>
    <row r="47" spans="2:19" ht="13.5" customHeight="1">
      <c r="B47" s="2" t="s">
        <v>4</v>
      </c>
      <c r="C47" s="39"/>
      <c r="D47" s="39"/>
      <c r="E47" s="39"/>
      <c r="G47" s="34"/>
      <c r="Q47" s="22">
        <f>IF(G47&lt;&gt;"",G47,"")</f>
      </c>
      <c r="S47" s="6">
        <f>Q47</f>
      </c>
    </row>
    <row r="48" spans="2:19" ht="12.75">
      <c r="B48" s="1" t="s">
        <v>5</v>
      </c>
      <c r="C48" s="39"/>
      <c r="D48" s="39"/>
      <c r="E48" s="39"/>
      <c r="G48" s="34"/>
      <c r="Q48" s="23">
        <f>IF(G48&lt;&gt;"",G48,"")</f>
      </c>
      <c r="S48" s="7">
        <f>Q48</f>
      </c>
    </row>
    <row r="49" ht="7.5" customHeight="1">
      <c r="B49" s="1"/>
    </row>
    <row r="50" spans="2:19" ht="12.75">
      <c r="B50" s="4" t="s">
        <v>52</v>
      </c>
      <c r="Q50" s="9">
        <f>SUM(Q34:Q48)</f>
        <v>0</v>
      </c>
      <c r="S50" s="9">
        <f>SUM(S34:S48)</f>
        <v>0</v>
      </c>
    </row>
    <row r="51" ht="12.75">
      <c r="B51" s="1"/>
    </row>
    <row r="52" spans="1:2" ht="12.75">
      <c r="A52" s="4" t="s">
        <v>80</v>
      </c>
      <c r="B52" s="4" t="s">
        <v>81</v>
      </c>
    </row>
    <row r="53" spans="1:2" ht="4.5" customHeight="1">
      <c r="A53" s="4"/>
      <c r="B53" s="4"/>
    </row>
    <row r="54" spans="3:19" ht="12.75">
      <c r="C54" s="3" t="s">
        <v>51</v>
      </c>
      <c r="G54" s="26" t="s">
        <v>72</v>
      </c>
      <c r="H54" s="26"/>
      <c r="I54" s="26" t="s">
        <v>68</v>
      </c>
      <c r="J54" s="26"/>
      <c r="K54" s="26">
        <f>IF(O8="ja","Netto-Betrag","")</f>
      </c>
      <c r="L54" s="26"/>
      <c r="M54" s="26" t="s">
        <v>58</v>
      </c>
      <c r="N54" s="26"/>
      <c r="O54" s="26" t="s">
        <v>44</v>
      </c>
      <c r="P54" s="26"/>
      <c r="Q54" s="26" t="s">
        <v>42</v>
      </c>
      <c r="S54" s="26" t="s">
        <v>90</v>
      </c>
    </row>
    <row r="55" ht="4.5" customHeight="1"/>
    <row r="56" spans="2:19" ht="12.75">
      <c r="B56" s="1" t="s">
        <v>3</v>
      </c>
      <c r="C56" s="39"/>
      <c r="D56" s="39"/>
      <c r="E56" s="39"/>
      <c r="G56" s="32"/>
      <c r="I56" s="31"/>
      <c r="K56" s="5">
        <f>IF(AND(O$8="ja",G56&lt;&gt;""),G56/1.19,"")</f>
      </c>
      <c r="M56" s="5">
        <f>IF(AND(G56&lt;&gt;"",I56&lt;&gt;""),IF(O$8="ja",IF(K56/I56*E$8&lt;K56,K56/I56*E$8,K56),IF(G56/I56*E$8&lt;G56,G56/I56*E$8,G56)),"")</f>
      </c>
      <c r="O56" s="5">
        <f>IF(M56&lt;&gt;"",IF(O$8="ja",K56-M56,G56-M56),"")</f>
      </c>
      <c r="Q56" s="5">
        <f>M56</f>
      </c>
      <c r="S56" s="5">
        <f>IF(K56&lt;&gt;"",K56,IF(G56&lt;&gt;"",G56,""))</f>
      </c>
    </row>
    <row r="57" spans="2:19" ht="12.75">
      <c r="B57" s="2" t="s">
        <v>4</v>
      </c>
      <c r="C57" s="39"/>
      <c r="D57" s="39"/>
      <c r="E57" s="39"/>
      <c r="G57" s="32"/>
      <c r="I57" s="31"/>
      <c r="K57" s="6">
        <f>IF(AND(O$8="ja",G57&lt;&gt;""),G57/1.19,"")</f>
      </c>
      <c r="M57" s="6">
        <f>IF(AND(G57&lt;&gt;"",I57&lt;&gt;""),IF(O$8="ja",IF(K57/I57*E$8&lt;K57,K57/I57*E$8,K57),IF(G57/I57*E$8&lt;G57,G57/I57*E$8,G57)),"")</f>
      </c>
      <c r="O57" s="6">
        <f>IF(M57&lt;&gt;"",IF(O$8="ja",K57-M57,G57-M57),"")</f>
      </c>
      <c r="Q57" s="6">
        <f>M57</f>
      </c>
      <c r="S57" s="6">
        <f>IF(K57&lt;&gt;"",K57,IF(G57&lt;&gt;"",G57,""))</f>
      </c>
    </row>
    <row r="58" spans="2:19" ht="12.75">
      <c r="B58" s="1" t="s">
        <v>5</v>
      </c>
      <c r="C58" s="39"/>
      <c r="D58" s="39"/>
      <c r="E58" s="39"/>
      <c r="G58" s="32"/>
      <c r="I58" s="31"/>
      <c r="K58" s="6">
        <f>IF(AND(O$8="ja",G58&lt;&gt;""),G58/1.19,"")</f>
      </c>
      <c r="M58" s="6">
        <f>IF(AND(G58&lt;&gt;"",I58&lt;&gt;""),IF(O$8="ja",IF(K58/I58*E$8&lt;K58,K58/I58*E$8,K58),IF(G58/I58*E$8&lt;G58,G58/I58*E$8,G58)),"")</f>
      </c>
      <c r="O58" s="6">
        <f>IF(M58&lt;&gt;"",IF(O$8="ja",K58-M58,G58-M58),"")</f>
      </c>
      <c r="Q58" s="6">
        <f>M58</f>
      </c>
      <c r="S58" s="6">
        <f>IF(K58&lt;&gt;"",K58,IF(G58&lt;&gt;"",G58,""))</f>
      </c>
    </row>
    <row r="59" spans="2:19" ht="11.25" customHeight="1">
      <c r="B59" s="1" t="s">
        <v>6</v>
      </c>
      <c r="C59" s="39"/>
      <c r="D59" s="39"/>
      <c r="E59" s="39"/>
      <c r="G59" s="32"/>
      <c r="I59" s="31"/>
      <c r="K59" s="6">
        <f>IF(AND(O$8="ja",G59&lt;&gt;""),G59/1.19,"")</f>
      </c>
      <c r="M59" s="6">
        <f>IF(AND(G59&lt;&gt;"",I59&lt;&gt;""),IF(O$8="ja",IF(K59/I59*E$8&lt;K59,K59/I59*E$8,K59),IF(G59/I59*E$8&lt;G59,G59/I59*E$8,G59)),"")</f>
      </c>
      <c r="O59" s="6">
        <f>IF(M59&lt;&gt;"",IF(O$8="ja",K59-M59,G59-M59),"")</f>
      </c>
      <c r="Q59" s="6">
        <f>M59</f>
      </c>
      <c r="S59" s="6">
        <f>IF(K59&lt;&gt;"",K59,IF(G59&lt;&gt;"",G59,""))</f>
      </c>
    </row>
    <row r="60" spans="2:19" ht="12.75">
      <c r="B60" s="2" t="s">
        <v>7</v>
      </c>
      <c r="C60" s="39"/>
      <c r="D60" s="39"/>
      <c r="E60" s="39"/>
      <c r="G60" s="32"/>
      <c r="I60" s="31"/>
      <c r="K60" s="7">
        <f>IF(AND(O$8="ja",G60&lt;&gt;""),G60/1.19,"")</f>
      </c>
      <c r="M60" s="7">
        <f>IF(AND(G60&lt;&gt;"",I60&lt;&gt;""),IF(O$8="ja",IF(K60/I60*E$8&lt;K60,K60/I60*E$8,K60),IF(G60/I60*E$8&lt;G60,G60/I60*E$8,G60)),"")</f>
      </c>
      <c r="O60" s="7">
        <f>IF(M60&lt;&gt;"",IF(O$8="ja",K60-M60,G60-M60),"")</f>
      </c>
      <c r="Q60" s="7">
        <f>M60</f>
      </c>
      <c r="S60" s="7">
        <f>IF(K60&lt;&gt;"",K60,IF(G60&lt;&gt;"",G60,""))</f>
      </c>
    </row>
    <row r="61" ht="4.5" customHeight="1">
      <c r="B61" s="2"/>
    </row>
    <row r="62" spans="2:19" ht="12.75">
      <c r="B62" s="4" t="s">
        <v>53</v>
      </c>
      <c r="O62" s="8">
        <f>SUM(O56:O60)</f>
        <v>0</v>
      </c>
      <c r="Q62" s="9">
        <f>SUM(Q56:Q61)</f>
        <v>0</v>
      </c>
      <c r="S62" s="9">
        <f>SUM(S56:S61)</f>
        <v>0</v>
      </c>
    </row>
    <row r="63" ht="12.75">
      <c r="B63" s="2"/>
    </row>
    <row r="64" ht="7.5" customHeight="1"/>
    <row r="65" spans="1:17" ht="12.75">
      <c r="A65" s="4" t="s">
        <v>82</v>
      </c>
      <c r="B65" s="4" t="s">
        <v>84</v>
      </c>
      <c r="Q65" s="9">
        <f>Q62+Q50+Q27</f>
        <v>0</v>
      </c>
    </row>
    <row r="66" spans="1:17" ht="11.25" customHeight="1">
      <c r="A66" s="4"/>
      <c r="Q66" s="9"/>
    </row>
    <row r="67" spans="1:19" ht="12.75">
      <c r="A67" s="4" t="s">
        <v>83</v>
      </c>
      <c r="B67" s="4" t="s">
        <v>85</v>
      </c>
      <c r="S67" s="3" t="s">
        <v>91</v>
      </c>
    </row>
    <row r="68" ht="4.5" customHeight="1"/>
    <row r="69" spans="2:17" ht="12.75">
      <c r="B69" s="3" t="s">
        <v>3</v>
      </c>
      <c r="C69" s="3" t="s">
        <v>59</v>
      </c>
      <c r="Q69" s="5">
        <f>O62</f>
        <v>0</v>
      </c>
    </row>
    <row r="70" spans="2:19" ht="12" customHeight="1">
      <c r="B70" s="3" t="s">
        <v>4</v>
      </c>
      <c r="C70" s="3" t="s">
        <v>62</v>
      </c>
      <c r="Q70" s="6">
        <f>IF(Q65*0.05&gt;=500,IF(Q65*0.05&gt;Q69,Q65*0.05-Q69,0),IF(Q65*0.05&lt;Q69,IF(Q69&lt;=500,500-Q69,0),500-Q69))</f>
        <v>500</v>
      </c>
      <c r="S70" s="5">
        <f>Q70</f>
        <v>500</v>
      </c>
    </row>
    <row r="71" spans="2:19" ht="12.75">
      <c r="B71" s="3" t="s">
        <v>5</v>
      </c>
      <c r="C71" s="3" t="s">
        <v>55</v>
      </c>
      <c r="M71" s="32"/>
      <c r="O71" s="32" t="s">
        <v>61</v>
      </c>
      <c r="Q71" s="7">
        <f>IF(O71&lt;&gt;"",IF(O71="Euro",M71,Q65*M71/100),0)</f>
        <v>0</v>
      </c>
      <c r="S71" s="7">
        <f>Q71</f>
        <v>0</v>
      </c>
    </row>
    <row r="73" spans="2:19" ht="12.75">
      <c r="B73" s="4" t="s">
        <v>54</v>
      </c>
      <c r="Q73" s="9">
        <f>SUM(Q69:Q72)</f>
        <v>500</v>
      </c>
      <c r="S73" s="9">
        <f>SUM(S69:S72)</f>
        <v>500</v>
      </c>
    </row>
    <row r="75" spans="1:17" ht="12.75">
      <c r="A75" s="4" t="s">
        <v>104</v>
      </c>
      <c r="B75" s="4" t="s">
        <v>88</v>
      </c>
      <c r="Q75" s="9">
        <f>Q73+Q65</f>
        <v>500</v>
      </c>
    </row>
    <row r="76" ht="7.5" customHeight="1">
      <c r="A76" s="4"/>
    </row>
    <row r="77" spans="1:17" ht="12.75">
      <c r="A77" s="4" t="s">
        <v>105</v>
      </c>
      <c r="B77" s="4" t="s">
        <v>87</v>
      </c>
      <c r="Q77" s="9">
        <f>IF(O8="ja",Q75*0.19,0)</f>
        <v>0</v>
      </c>
    </row>
    <row r="78" ht="7.5" customHeight="1">
      <c r="A78" s="4"/>
    </row>
    <row r="79" spans="1:17" ht="12.75">
      <c r="A79" s="4" t="s">
        <v>86</v>
      </c>
      <c r="B79" s="4" t="s">
        <v>89</v>
      </c>
      <c r="Q79" s="9">
        <f>Q75+Q77</f>
        <v>500</v>
      </c>
    </row>
    <row r="80" ht="6" customHeight="1"/>
    <row r="81" spans="1:19" ht="12.75">
      <c r="A81" s="4" t="s">
        <v>106</v>
      </c>
      <c r="B81" s="4" t="s">
        <v>92</v>
      </c>
      <c r="C81" s="4"/>
      <c r="S81" s="9">
        <f>S73+S50+S62+S27</f>
        <v>500</v>
      </c>
    </row>
    <row r="82" ht="14.25" customHeight="1"/>
    <row r="88" ht="7.5" customHeight="1"/>
    <row r="92" ht="7.5" customHeight="1"/>
    <row r="94" ht="7.5" customHeight="1"/>
    <row r="102" ht="7.5" customHeight="1"/>
    <row r="104" ht="7.5" customHeight="1"/>
    <row r="106" ht="7.5" customHeight="1"/>
  </sheetData>
  <sheetProtection password="8A2B" sheet="1" objects="1" scenarios="1" selectLockedCells="1"/>
  <protectedRanges>
    <protectedRange sqref="E6:E8 M6:Q7 C16:C25 E16:E25 C56:E60 M16:M25 O16:O25 G56:G60 I56:I60 Q34:Q36 M71 O71 C34:E36 C40:E43 C46:E48 Q46:Q48 O8 Q40:Q42 G16:G25" name="Bereich1"/>
  </protectedRanges>
  <mergeCells count="18">
    <mergeCell ref="C48:E48"/>
    <mergeCell ref="C47:E47"/>
    <mergeCell ref="C34:E34"/>
    <mergeCell ref="C35:E35"/>
    <mergeCell ref="C41:E41"/>
    <mergeCell ref="O6:S6"/>
    <mergeCell ref="C36:E36"/>
    <mergeCell ref="C40:E40"/>
    <mergeCell ref="C56:E56"/>
    <mergeCell ref="C57:E57"/>
    <mergeCell ref="C58:E58"/>
    <mergeCell ref="C59:E59"/>
    <mergeCell ref="C60:E60"/>
    <mergeCell ref="E3:S3"/>
    <mergeCell ref="E4:S4"/>
    <mergeCell ref="C42:E42"/>
    <mergeCell ref="C46:E46"/>
    <mergeCell ref="E6:G6"/>
  </mergeCells>
  <dataValidations count="7">
    <dataValidation type="list" allowBlank="1" showInputMessage="1" showErrorMessage="1" sqref="O71">
      <formula1>$AL$12:$AL$13</formula1>
    </dataValidation>
    <dataValidation type="list" allowBlank="1" showInputMessage="1" showErrorMessage="1" sqref="I40:I42 I34:I36">
      <formula1>$AK$17:$AK$19</formula1>
    </dataValidation>
    <dataValidation type="list" allowBlank="1" showInputMessage="1" showErrorMessage="1" sqref="O8">
      <formula1>$AK$12:$AK$13</formula1>
    </dataValidation>
    <dataValidation type="list" allowBlank="1" showInputMessage="1" showErrorMessage="1" sqref="E16:E25">
      <formula1>$X$12:$X$38</formula1>
    </dataValidation>
    <dataValidation type="list" allowBlank="1" showInputMessage="1" showErrorMessage="1" sqref="M16:M25">
      <formula1>$AN$12:$AN$14</formula1>
    </dataValidation>
    <dataValidation type="decimal" operator="greaterThan" allowBlank="1" showInputMessage="1" showErrorMessage="1" sqref="E8">
      <formula1>0</formula1>
    </dataValidation>
    <dataValidation type="list" allowBlank="1" showInputMessage="1" showErrorMessage="1" sqref="G16:G25">
      <formula1>$AC$12:$AC$15</formula1>
    </dataValidation>
  </dataValidation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63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www.openapp.de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Köhle</dc:creator>
  <cp:keywords/>
  <dc:description/>
  <cp:lastModifiedBy>Böhner Kerstin</cp:lastModifiedBy>
  <cp:lastPrinted>2013-06-12T08:36:15Z</cp:lastPrinted>
  <dcterms:created xsi:type="dcterms:W3CDTF">2009-12-16T07:28:07Z</dcterms:created>
  <dcterms:modified xsi:type="dcterms:W3CDTF">2013-07-01T09:19:14Z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Stefan Köhle</vt:lpwstr>
  </property>
</Properties>
</file>